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Writing\"/>
    </mc:Choice>
  </mc:AlternateContent>
  <bookViews>
    <workbookView xWindow="0" yWindow="0" windowWidth="16815" windowHeight="7755"/>
  </bookViews>
  <sheets>
    <sheet name="Sheet1" sheetId="1" r:id="rId1"/>
    <sheet name="Sheet2"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8" i="2" l="1"/>
  <c r="D157" i="2"/>
  <c r="D155" i="2"/>
  <c r="E148" i="2"/>
  <c r="E130" i="2"/>
  <c r="E126" i="2"/>
  <c r="E100" i="2"/>
  <c r="D89" i="2"/>
  <c r="D81" i="2"/>
  <c r="D71" i="2"/>
  <c r="D65" i="2"/>
  <c r="D58" i="2"/>
  <c r="E45" i="2"/>
  <c r="E44" i="2"/>
  <c r="E43" i="2"/>
  <c r="D35" i="2"/>
  <c r="C27" i="2"/>
  <c r="C55" i="1"/>
  <c r="C54" i="1"/>
  <c r="C53" i="1"/>
  <c r="C46" i="1"/>
  <c r="C45" i="1"/>
  <c r="C44" i="1"/>
  <c r="C37" i="1"/>
  <c r="C36" i="1"/>
  <c r="C35" i="1"/>
  <c r="C28" i="1"/>
  <c r="C27" i="1"/>
  <c r="C26" i="1"/>
  <c r="C20" i="1"/>
  <c r="C19" i="1"/>
  <c r="C18" i="1"/>
  <c r="C10" i="1"/>
  <c r="C9" i="1"/>
</calcChain>
</file>

<file path=xl/sharedStrings.xml><?xml version="1.0" encoding="utf-8"?>
<sst xmlns="http://schemas.openxmlformats.org/spreadsheetml/2006/main" count="185" uniqueCount="139">
  <si>
    <t>Chapter 5</t>
  </si>
  <si>
    <t xml:space="preserve"> (5-22) Yield to Maturity and Yield to Call</t>
  </si>
  <si>
    <t>a. What is the yield to maturity?</t>
  </si>
  <si>
    <t>Nper</t>
  </si>
  <si>
    <t>Present Value</t>
  </si>
  <si>
    <t xml:space="preserve"> maturity face value</t>
  </si>
  <si>
    <t>PMT</t>
  </si>
  <si>
    <t>Rate</t>
  </si>
  <si>
    <t>YTM</t>
  </si>
  <si>
    <t>b. What is the yield to call if they are called in 5 years?</t>
  </si>
  <si>
    <t>fv</t>
  </si>
  <si>
    <t xml:space="preserve">YCT </t>
  </si>
  <si>
    <t>At years 6</t>
  </si>
  <si>
    <t xml:space="preserve">fv </t>
  </si>
  <si>
    <t>YCM</t>
  </si>
  <si>
    <t>At year 7</t>
  </si>
  <si>
    <t>FV</t>
  </si>
  <si>
    <t>YTC</t>
  </si>
  <si>
    <t>At year 8</t>
  </si>
  <si>
    <t>At year 9</t>
  </si>
  <si>
    <t>yct at YEAR 5</t>
  </si>
  <si>
    <t>c. Which yield might investors expect to earn on these bonds, and why?</t>
  </si>
  <si>
    <t>A yield that is higher than yield to maturity.</t>
  </si>
  <si>
    <t>d. The bond’s indenture indicates that the call provision gives the firm the right to call them at the end of each year beginning in Year 5. In Year 5, they may be called at 109% of face value, but in each of the next 4 years the call percentage will decline by 1 percentage point. Thus, in Year 6 they may be called at 108% of face value, in Year 7 they may be called at 107% of face value, and so on. If the yield curve is horizontal and interest rates remain at their current level, when is the latest that investors might expect the firm to call the bonds?</t>
  </si>
  <si>
    <t>The firm may call the bond the 9th year because it has the lowest rate of -3.33%</t>
  </si>
  <si>
    <t>Chapter 9</t>
  </si>
  <si>
    <t>Minicase</t>
  </si>
  <si>
    <t>During the last few years, Jana Industries has been too constrained by the high cost of capital to make many capital investments. Recently, though, capital costs have been declining, and the company has decided to look seriously at a major expansion program proposed by the marketing department. Assume that you are an assistant to Leigh Jones, the financial vice president. Your first task is to estimate Jana’s cost of capital. Jones has provided you with the following data, which she believes may be relevant to your task:</t>
  </si>
  <si>
    <t>• The firm’s tax rate is 40%.</t>
  </si>
  <si>
    <t>• The current price of Jana’s 12% coupon, semiannual payment, and noncallable bonds with 15 years remaining to maturity is $1,153.72. Jana does not use short-term interest-bearing debt on a permanent basis. New bonds would be privately placed with no flotation cost.</t>
  </si>
  <si>
    <t>• The current price of the firm’s 10%, $100 par value, quarterly dividend, perpetual preferred stock is $116.95. Jana would incur flotation costs equal to 5% of the proceeds on a new issue.</t>
  </si>
  <si>
    <t>• Jana’s common stock is currently selling at $50 per share. Its last dividend D0 was $3.12, and dividends are expected to grow at a constant rate of 5.8% in the foreseeable future. Jana’s beta is 1.2, the yield on T-bonds is 5.6%, and the market risk premium is estimated to be 6%. For the own-bond-yield-plus-judgmental-risk-premium approach, the firm uses a 3.2% risk premium.</t>
  </si>
  <si>
    <t>• Jana’s target capital structure is 30% long-term debt, 10% preferred stock, and 60% common equity.</t>
  </si>
  <si>
    <t>To help you structure the task, Leigh Jones has asked you to answer the following questions.</t>
  </si>
  <si>
    <t>a. (1) What sources of capital should be included when you estimate Jana’s weighted average cost of capital?</t>
  </si>
  <si>
    <t>preferred stock</t>
  </si>
  <si>
    <t>commn stock</t>
  </si>
  <si>
    <t xml:space="preserve"> Long-term asset such as longterm debt</t>
  </si>
  <si>
    <t>Short-term sources such as spontaneous, noninterest-</t>
  </si>
  <si>
    <t>Notes payable</t>
  </si>
  <si>
    <t xml:space="preserve"> (2) Should the component costs be figured on a before-tax or an after-tax basis?</t>
  </si>
  <si>
    <t>It should be after-tax basis. This is because the dividends payment and reivestment is done with after-tax dollars</t>
  </si>
  <si>
    <t xml:space="preserve"> (3) Should the costs be historical (embedded) costs or new (marginal) costs?</t>
  </si>
  <si>
    <t>The costs should be marginal cost as the cost of capital is used to make decisions concerning raising new capital hence it should be new cost.</t>
  </si>
  <si>
    <t>b. What is the market interest rate on Jana’s debt, and what is the component cost of this debt for WACC purposes?</t>
  </si>
  <si>
    <t>Bond rate</t>
  </si>
  <si>
    <t>nper</t>
  </si>
  <si>
    <t>pv</t>
  </si>
  <si>
    <t>c. (1) What is the firm’s cost of preferred stock?</t>
  </si>
  <si>
    <t xml:space="preserve">perpetual </t>
  </si>
  <si>
    <t>3ota on costs</t>
  </si>
  <si>
    <t>par value</t>
  </si>
  <si>
    <t xml:space="preserve"> Perpetual preferred stock </t>
  </si>
  <si>
    <t>cost of preferred stock</t>
  </si>
  <si>
    <t>(2) Jana’s preferred stock is riskier to investors than its debt, yet the preferred stock’s yield to investors is lower than the yield to maturity on the debt. Does this suggest that you have made a mistake? (Hint: Think about taxes.)</t>
  </si>
  <si>
    <t>percentage preferred stock by corpora</t>
  </si>
  <si>
    <t>The govt tax rate</t>
  </si>
  <si>
    <t>Risk Premium on Preferred</t>
  </si>
  <si>
    <t>rate</t>
  </si>
  <si>
    <t>d. (1) What are the two primary ways companies raise common equity?</t>
  </si>
  <si>
    <t>1. Retaining the earnings</t>
  </si>
  <si>
    <t>2. Giving new common stock</t>
  </si>
  <si>
    <t xml:space="preserve"> (2) Why is there a cost associated with reinvested earnings?</t>
  </si>
  <si>
    <t>Companies gives earnings in dividents and reinvestment earnings. The cost is that one might not be interested in reivestment as there are other opportunities such as stock, bonds etc</t>
  </si>
  <si>
    <t xml:space="preserve"> (3) Jana doesn’t plan to issue new shares of common stock. Using the CAPM approach, what is Jana’s estimated cost of equity?</t>
  </si>
  <si>
    <t>yeild on T bond</t>
  </si>
  <si>
    <t>Market risk premium</t>
  </si>
  <si>
    <t>Jana's Beta</t>
  </si>
  <si>
    <t>estimated cost of equity</t>
  </si>
  <si>
    <t>e. (1) What is the estimated cost of equity using the dividend growth approach?</t>
  </si>
  <si>
    <t>last divident</t>
  </si>
  <si>
    <t>expected growth rate</t>
  </si>
  <si>
    <t>present value</t>
  </si>
  <si>
    <t>etimated cost of equity</t>
  </si>
  <si>
    <t>(2) Suppose the firm has historically earned 15% on equity (ROE) and has paid out 62% of earnings, and suppose investors expect similar values to obtain in the future. How could you use this information to estimate the future dividend growth rate, and what growth rate would you get? Is this consistent with the 5.8% growth rate given earlier?</t>
  </si>
  <si>
    <t>Payout ratio</t>
  </si>
  <si>
    <t>Return on Equity</t>
  </si>
  <si>
    <t>growth rate</t>
  </si>
  <si>
    <t>This is consistent with the earlier given rate of 5.8%</t>
  </si>
  <si>
    <t xml:space="preserve"> (3) Could the dividend growth approach be applied if the growth rate were not constant? How?</t>
  </si>
  <si>
    <t>The divident growth rate could not be applied without a constant growth rate</t>
  </si>
  <si>
    <t>f. What is the cost of equity based on the own-bond-yield-plus-judgmental-risk premium method?</t>
  </si>
  <si>
    <t>Risk premium</t>
  </si>
  <si>
    <t>Yield to maturity</t>
  </si>
  <si>
    <t>g. What is your final estimate for the cost of equity, rs?</t>
  </si>
  <si>
    <t>Method</t>
  </si>
  <si>
    <t>cost of equity</t>
  </si>
  <si>
    <t>CAPM</t>
  </si>
  <si>
    <t>Constant grow DCF</t>
  </si>
  <si>
    <t>ffond-yeild-plus-judgemental-risk-premium</t>
  </si>
  <si>
    <t>Average</t>
  </si>
  <si>
    <t>The final estimate is the average of the three methods</t>
  </si>
  <si>
    <t>h. What is Jana’s weighted average cost of capital (WACC)?</t>
  </si>
  <si>
    <t>percentage of long term debt</t>
  </si>
  <si>
    <t>Tax rate</t>
  </si>
  <si>
    <t>percentage of preferred stock</t>
  </si>
  <si>
    <t>Cost of preferred stock</t>
  </si>
  <si>
    <t>Common equity</t>
  </si>
  <si>
    <t>Cost of equity</t>
  </si>
  <si>
    <t>WACC</t>
  </si>
  <si>
    <t>i. What factors influence a company’s WACC?</t>
  </si>
  <si>
    <t>1. Income tax rate</t>
  </si>
  <si>
    <t>3. Economic conditions of the region</t>
  </si>
  <si>
    <t>2. Divident policy</t>
  </si>
  <si>
    <t>4. A company's capital structure</t>
  </si>
  <si>
    <t>j. Should the company use its overall WACC as the hurdle rate for each of its divisions?</t>
  </si>
  <si>
    <t xml:space="preserve">Yes. The company must utilise average WACC due to risks associated with composite WACC. </t>
  </si>
  <si>
    <t>k. What procedures can be used to estimate the risk-adjusted cost of capital for a particular division? What approaches are used to measure a division’s beta?</t>
  </si>
  <si>
    <t>The first step is individual adjustments for the firm's composite WACC</t>
  </si>
  <si>
    <t xml:space="preserve">Another thing is stimation of capital cost through estimation of division's beta. </t>
  </si>
  <si>
    <t>There are two broad approaches of measuring division's beta. They include the following</t>
  </si>
  <si>
    <t xml:space="preserve">          1. pure play approach</t>
  </si>
  <si>
    <t xml:space="preserve">          2. Accounting Beta Approach</t>
  </si>
  <si>
    <t>l. Jana is interested in establishing a new division that will focus primarily on developing new Internet-based projects. In trying to determine the cost of capital for this new division, you discover that specialized firms involved in similar projects have, on average, the following characteristics: Their capital structure is 10% debt and 90% common equity; their cost of debt is typically 12%; and they have a beta of 1.7. Given this information, what would your estimate be for the new division’s cost of capital?</t>
  </si>
  <si>
    <t xml:space="preserve">cost of debt  </t>
  </si>
  <si>
    <t>Beta</t>
  </si>
  <si>
    <t>percentage of capital structure debt</t>
  </si>
  <si>
    <t>m. What are three types of project risk? How can each type of risk be considered when thinking about the new division’s cost of capital?</t>
  </si>
  <si>
    <t xml:space="preserve">They include the following: </t>
  </si>
  <si>
    <t xml:space="preserve">2. Market risk - preferred is case of a maximum theoretical situation </t>
  </si>
  <si>
    <t xml:space="preserve">1. Standalone risk- it is the easiest compared to others hence mostly regarded </t>
  </si>
  <si>
    <t>3. Corporate Risk- regarded by mostly by business people such as suppliers and creditors</t>
  </si>
  <si>
    <t>n. Explain in words why new common stock that is raised externally has a higher percentage cost than equity that is raised internally by retaining earnings.</t>
  </si>
  <si>
    <t>The company had set return on equity basing in the total capital invested. It there are added costs such as cost of floation,it,eants that the total capital available is lowered meaning that a higher percentage will be required to achive the anticipated profit.</t>
  </si>
  <si>
    <t>o. (1) Jana estimates that if it issues new common stock, the flotation cost will be 15%. Jana incorporates the flotation costs into the dividend growth approach. What is the estimated cost of newly issued common stock, taking into account the flotation cost?</t>
  </si>
  <si>
    <t xml:space="preserve"> flotation cost</t>
  </si>
  <si>
    <t>Estimated cost of coomon stock</t>
  </si>
  <si>
    <t xml:space="preserve"> (2) Jana issues 30-year debt with a par value of $1,000 and a coupon rate of 10%, paid annually. If flotation costs are 2%, what is the after-tax cost of debt for the new bond issue?</t>
  </si>
  <si>
    <t xml:space="preserve">coupon rate </t>
  </si>
  <si>
    <t>flotation costs</t>
  </si>
  <si>
    <t>PV</t>
  </si>
  <si>
    <t>The Tax Rate</t>
  </si>
  <si>
    <t>RATE</t>
  </si>
  <si>
    <t>p. What four common mistakes in estimating the WACC should Jana avoid?</t>
  </si>
  <si>
    <t>1. When using CAPM method avoid deducting long-term bond rate from historical returns</t>
  </si>
  <si>
    <t>2. Using coupon rate on firm's on hand debt</t>
  </si>
  <si>
    <t xml:space="preserve">4. Using a book weigh for estimating capital structure weights.  </t>
  </si>
  <si>
    <t>3. Another mistake is taking capital that is not from an investor source</t>
  </si>
  <si>
    <t xml:space="preserve">At the 7th year.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</si>
</sst>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44" formatCode="_(&quot;$&quot;* #,##0.00_);_(&quot;$&quot;* \(#,##0.00\);_(&quot;$&quot;* &quot;-&quot;??_);_(@_)"/>
    <numFmt numFmtId="170" formatCode="&quot;$&quot;#,##0.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4">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9" fontId="0" fillId="0" borderId="0" xfId="0" applyNumberFormat="1"/>
    <xf numFmtId="10" fontId="0" fillId="0" borderId="0" xfId="0" applyNumberFormat="1"/>
    <xf numFmtId="10" fontId="0" fillId="2" borderId="0" xfId="0" applyNumberFormat="1" applyFill="1"/>
    <xf numFmtId="0" fontId="2" fillId="0" borderId="0" xfId="0" applyFont="1"/>
    <xf numFmtId="9" fontId="0" fillId="0" borderId="0" xfId="2" applyFont="1"/>
    <xf numFmtId="10" fontId="0" fillId="3" borderId="0" xfId="0" applyNumberFormat="1" applyFont="1" applyFill="1"/>
    <xf numFmtId="10" fontId="0" fillId="3" borderId="0" xfId="0" applyNumberFormat="1" applyFill="1"/>
    <xf numFmtId="0" fontId="3" fillId="0" borderId="0" xfId="0" applyFont="1"/>
    <xf numFmtId="0" fontId="0" fillId="0" borderId="0" xfId="0" applyFont="1" applyAlignment="1">
      <alignment vertical="center"/>
    </xf>
    <xf numFmtId="8" fontId="0" fillId="0" borderId="0" xfId="0" applyNumberFormat="1"/>
    <xf numFmtId="44" fontId="0" fillId="0" borderId="0" xfId="1" applyFont="1"/>
    <xf numFmtId="170" fontId="0" fillId="0" borderId="0" xfId="1" applyNumberFormat="1" applyFont="1"/>
    <xf numFmtId="10" fontId="0" fillId="0" borderId="0" xfId="2" applyNumberFormat="1" applyFont="1"/>
    <xf numFmtId="10" fontId="0" fillId="3" borderId="0" xfId="2" applyNumberFormat="1" applyFont="1" applyFill="1"/>
    <xf numFmtId="0" fontId="0" fillId="0" borderId="0" xfId="0" applyFont="1"/>
    <xf numFmtId="10" fontId="0" fillId="0" borderId="0" xfId="0" applyNumberFormat="1" applyFill="1"/>
    <xf numFmtId="0" fontId="0" fillId="0" borderId="0" xfId="0" applyAlignment="1">
      <alignment horizontal="center"/>
    </xf>
    <xf numFmtId="10" fontId="0" fillId="4" borderId="0" xfId="0" applyNumberFormat="1" applyFill="1"/>
    <xf numFmtId="44" fontId="0" fillId="0" borderId="0" xfId="0" applyNumberForma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abSelected="1" topLeftCell="A50" workbookViewId="0">
      <selection activeCell="B63" sqref="B63"/>
    </sheetView>
  </sheetViews>
  <sheetFormatPr defaultRowHeight="15" x14ac:dyDescent="0.25"/>
  <sheetData>
    <row r="1" spans="1:6" ht="21" x14ac:dyDescent="0.25">
      <c r="F1" s="2" t="s">
        <v>0</v>
      </c>
    </row>
    <row r="2" spans="1:6" ht="15.75" x14ac:dyDescent="0.25">
      <c r="E2" s="3" t="s">
        <v>1</v>
      </c>
    </row>
    <row r="3" spans="1:6" x14ac:dyDescent="0.25">
      <c r="A3" s="1"/>
    </row>
    <row r="4" spans="1:6" x14ac:dyDescent="0.25">
      <c r="A4" s="4" t="s">
        <v>2</v>
      </c>
    </row>
    <row r="5" spans="1:6" x14ac:dyDescent="0.25">
      <c r="A5" s="4"/>
      <c r="B5" t="s">
        <v>7</v>
      </c>
      <c r="C5" s="5">
        <v>0.11</v>
      </c>
    </row>
    <row r="6" spans="1:6" x14ac:dyDescent="0.25">
      <c r="B6" t="s">
        <v>5</v>
      </c>
      <c r="C6">
        <v>1000</v>
      </c>
    </row>
    <row r="7" spans="1:6" x14ac:dyDescent="0.25">
      <c r="B7" t="s">
        <v>3</v>
      </c>
      <c r="C7">
        <v>10</v>
      </c>
    </row>
    <row r="8" spans="1:6" x14ac:dyDescent="0.25">
      <c r="B8" t="s">
        <v>4</v>
      </c>
      <c r="C8">
        <v>1200</v>
      </c>
    </row>
    <row r="9" spans="1:6" x14ac:dyDescent="0.25">
      <c r="B9" t="s">
        <v>6</v>
      </c>
      <c r="C9">
        <f>C5*C6</f>
        <v>110</v>
      </c>
    </row>
    <row r="10" spans="1:6" x14ac:dyDescent="0.25">
      <c r="B10" t="s">
        <v>8</v>
      </c>
      <c r="C10" s="7">
        <f>RATE(C7,C9,-C8,C6)</f>
        <v>8.0171096233960432E-2</v>
      </c>
    </row>
    <row r="12" spans="1:6" x14ac:dyDescent="0.25">
      <c r="A12" s="8" t="s">
        <v>9</v>
      </c>
    </row>
    <row r="13" spans="1:6" x14ac:dyDescent="0.25">
      <c r="A13" t="s">
        <v>20</v>
      </c>
    </row>
    <row r="14" spans="1:6" x14ac:dyDescent="0.25">
      <c r="B14" t="s">
        <v>7</v>
      </c>
      <c r="C14" s="9">
        <v>0.11</v>
      </c>
    </row>
    <row r="15" spans="1:6" x14ac:dyDescent="0.25">
      <c r="B15" t="s">
        <v>5</v>
      </c>
      <c r="C15">
        <v>1000</v>
      </c>
    </row>
    <row r="16" spans="1:6" x14ac:dyDescent="0.25">
      <c r="B16" t="s">
        <v>3</v>
      </c>
      <c r="C16">
        <v>5</v>
      </c>
    </row>
    <row r="17" spans="1:3" x14ac:dyDescent="0.25">
      <c r="B17" t="s">
        <v>4</v>
      </c>
      <c r="C17">
        <v>1200</v>
      </c>
    </row>
    <row r="18" spans="1:3" x14ac:dyDescent="0.25">
      <c r="B18" t="s">
        <v>6</v>
      </c>
      <c r="C18">
        <f>C14*C15</f>
        <v>110</v>
      </c>
    </row>
    <row r="19" spans="1:3" x14ac:dyDescent="0.25">
      <c r="B19" t="s">
        <v>10</v>
      </c>
      <c r="C19">
        <f>1.09*C15</f>
        <v>1090</v>
      </c>
    </row>
    <row r="20" spans="1:3" x14ac:dyDescent="0.25">
      <c r="B20" t="s">
        <v>11</v>
      </c>
      <c r="C20" s="10">
        <f>RATE(C16,C18,-C17,C19)</f>
        <v>7.5913635067331536E-2</v>
      </c>
    </row>
    <row r="21" spans="1:3" x14ac:dyDescent="0.25">
      <c r="A21" t="s">
        <v>12</v>
      </c>
    </row>
    <row r="22" spans="1:3" x14ac:dyDescent="0.25">
      <c r="B22" t="s">
        <v>7</v>
      </c>
      <c r="C22" s="9">
        <v>0.11</v>
      </c>
    </row>
    <row r="23" spans="1:3" x14ac:dyDescent="0.25">
      <c r="B23" t="s">
        <v>5</v>
      </c>
      <c r="C23">
        <v>1000</v>
      </c>
    </row>
    <row r="24" spans="1:3" x14ac:dyDescent="0.25">
      <c r="B24" t="s">
        <v>3</v>
      </c>
      <c r="C24">
        <v>4</v>
      </c>
    </row>
    <row r="25" spans="1:3" x14ac:dyDescent="0.25">
      <c r="B25" t="s">
        <v>4</v>
      </c>
      <c r="C25">
        <v>1200</v>
      </c>
    </row>
    <row r="26" spans="1:3" x14ac:dyDescent="0.25">
      <c r="B26" t="s">
        <v>6</v>
      </c>
      <c r="C26">
        <f>C22*C23</f>
        <v>110</v>
      </c>
    </row>
    <row r="27" spans="1:3" x14ac:dyDescent="0.25">
      <c r="B27" t="s">
        <v>13</v>
      </c>
      <c r="C27">
        <f>1.08*C23</f>
        <v>1080</v>
      </c>
    </row>
    <row r="28" spans="1:3" x14ac:dyDescent="0.25">
      <c r="B28" t="s">
        <v>14</v>
      </c>
      <c r="C28" s="11">
        <f>RATE(C24,C26,-C25,C27)</f>
        <v>6.9114292947602296E-2</v>
      </c>
    </row>
    <row r="30" spans="1:3" x14ac:dyDescent="0.25">
      <c r="A30" t="s">
        <v>15</v>
      </c>
    </row>
    <row r="31" spans="1:3" x14ac:dyDescent="0.25">
      <c r="B31" t="s">
        <v>7</v>
      </c>
      <c r="C31" s="9">
        <v>0.11</v>
      </c>
    </row>
    <row r="32" spans="1:3" x14ac:dyDescent="0.25">
      <c r="B32" t="s">
        <v>5</v>
      </c>
      <c r="C32">
        <v>1000</v>
      </c>
    </row>
    <row r="33" spans="1:3" x14ac:dyDescent="0.25">
      <c r="B33" t="s">
        <v>3</v>
      </c>
      <c r="C33">
        <v>3</v>
      </c>
    </row>
    <row r="34" spans="1:3" x14ac:dyDescent="0.25">
      <c r="B34" t="s">
        <v>4</v>
      </c>
      <c r="C34">
        <v>1200</v>
      </c>
    </row>
    <row r="35" spans="1:3" x14ac:dyDescent="0.25">
      <c r="B35" t="s">
        <v>6</v>
      </c>
      <c r="C35">
        <f>C31*C32</f>
        <v>110</v>
      </c>
    </row>
    <row r="36" spans="1:3" x14ac:dyDescent="0.25">
      <c r="B36" t="s">
        <v>16</v>
      </c>
      <c r="C36">
        <f xml:space="preserve"> (1+7%)*C32</f>
        <v>1070</v>
      </c>
    </row>
    <row r="37" spans="1:3" x14ac:dyDescent="0.25">
      <c r="B37" t="s">
        <v>17</v>
      </c>
      <c r="C37" s="11">
        <f>RATE(C33,C35,-C34,C36)</f>
        <v>5.7556483896980037E-2</v>
      </c>
    </row>
    <row r="39" spans="1:3" x14ac:dyDescent="0.25">
      <c r="A39" t="s">
        <v>18</v>
      </c>
    </row>
    <row r="40" spans="1:3" x14ac:dyDescent="0.25">
      <c r="B40" t="s">
        <v>7</v>
      </c>
      <c r="C40" s="9">
        <v>0.11</v>
      </c>
    </row>
    <row r="41" spans="1:3" x14ac:dyDescent="0.25">
      <c r="B41" t="s">
        <v>5</v>
      </c>
      <c r="C41">
        <v>1000</v>
      </c>
    </row>
    <row r="42" spans="1:3" x14ac:dyDescent="0.25">
      <c r="B42" t="s">
        <v>3</v>
      </c>
      <c r="C42">
        <v>2</v>
      </c>
    </row>
    <row r="43" spans="1:3" x14ac:dyDescent="0.25">
      <c r="B43" t="s">
        <v>4</v>
      </c>
      <c r="C43">
        <v>1200</v>
      </c>
    </row>
    <row r="44" spans="1:3" x14ac:dyDescent="0.25">
      <c r="B44" t="s">
        <v>6</v>
      </c>
      <c r="C44">
        <f>C40*C41</f>
        <v>110</v>
      </c>
    </row>
    <row r="45" spans="1:3" x14ac:dyDescent="0.25">
      <c r="B45" t="s">
        <v>16</v>
      </c>
      <c r="C45">
        <f>(1+6%)*C41</f>
        <v>1060</v>
      </c>
    </row>
    <row r="46" spans="1:3" x14ac:dyDescent="0.25">
      <c r="B46" t="s">
        <v>17</v>
      </c>
      <c r="C46" s="11">
        <f>RATE(C42,C44,-C43,C45)</f>
        <v>3.4317371873789734E-2</v>
      </c>
    </row>
    <row r="48" spans="1:3" x14ac:dyDescent="0.25">
      <c r="A48" t="s">
        <v>19</v>
      </c>
    </row>
    <row r="49" spans="1:3" x14ac:dyDescent="0.25">
      <c r="B49" t="s">
        <v>7</v>
      </c>
      <c r="C49" s="9">
        <v>0.11</v>
      </c>
    </row>
    <row r="50" spans="1:3" x14ac:dyDescent="0.25">
      <c r="B50" t="s">
        <v>5</v>
      </c>
      <c r="C50">
        <v>1000</v>
      </c>
    </row>
    <row r="51" spans="1:3" x14ac:dyDescent="0.25">
      <c r="B51" t="s">
        <v>3</v>
      </c>
      <c r="C51">
        <v>1</v>
      </c>
    </row>
    <row r="52" spans="1:3" x14ac:dyDescent="0.25">
      <c r="B52" t="s">
        <v>4</v>
      </c>
      <c r="C52">
        <v>1200</v>
      </c>
    </row>
    <row r="53" spans="1:3" x14ac:dyDescent="0.25">
      <c r="B53" t="s">
        <v>6</v>
      </c>
      <c r="C53">
        <f>C49*C50</f>
        <v>110</v>
      </c>
    </row>
    <row r="54" spans="1:3" x14ac:dyDescent="0.25">
      <c r="B54" t="s">
        <v>16</v>
      </c>
      <c r="C54">
        <f>(1+5%)*C50</f>
        <v>1050</v>
      </c>
    </row>
    <row r="55" spans="1:3" x14ac:dyDescent="0.25">
      <c r="B55" t="s">
        <v>17</v>
      </c>
      <c r="C55" s="11">
        <f>RATE(C51,C53,-C52,C54)</f>
        <v>-3.3333333333333499E-2</v>
      </c>
    </row>
    <row r="57" spans="1:3" x14ac:dyDescent="0.25">
      <c r="A57" s="8" t="s">
        <v>21</v>
      </c>
    </row>
    <row r="58" spans="1:3" x14ac:dyDescent="0.25">
      <c r="A58" t="s">
        <v>22</v>
      </c>
    </row>
    <row r="59" spans="1:3" x14ac:dyDescent="0.25">
      <c r="A59" t="s">
        <v>24</v>
      </c>
    </row>
    <row r="61" spans="1:3" x14ac:dyDescent="0.25">
      <c r="A61" s="1" t="s">
        <v>23</v>
      </c>
    </row>
    <row r="63" spans="1:3" x14ac:dyDescent="0.25">
      <c r="B63" t="s">
        <v>138</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4"/>
  <sheetViews>
    <sheetView topLeftCell="A16" zoomScale="115" zoomScaleNormal="115" workbookViewId="0">
      <selection activeCell="E33" sqref="E33"/>
    </sheetView>
  </sheetViews>
  <sheetFormatPr defaultRowHeight="15" x14ac:dyDescent="0.25"/>
  <cols>
    <col min="3" max="3" width="11.140625" bestFit="1" customWidth="1"/>
    <col min="4" max="4" width="13.140625" bestFit="1" customWidth="1"/>
    <col min="5" max="5" width="21.28515625" bestFit="1" customWidth="1"/>
  </cols>
  <sheetData>
    <row r="1" spans="1:7" ht="21" x14ac:dyDescent="0.25">
      <c r="D1" s="2" t="s">
        <v>25</v>
      </c>
    </row>
    <row r="2" spans="1:7" ht="18.75" x14ac:dyDescent="0.3">
      <c r="D2" s="12" t="s">
        <v>26</v>
      </c>
    </row>
    <row r="4" spans="1:7" x14ac:dyDescent="0.25">
      <c r="A4" s="1" t="s">
        <v>27</v>
      </c>
    </row>
    <row r="5" spans="1:7" x14ac:dyDescent="0.25">
      <c r="A5" s="1" t="s">
        <v>28</v>
      </c>
    </row>
    <row r="6" spans="1:7" x14ac:dyDescent="0.25">
      <c r="A6" s="1" t="s">
        <v>29</v>
      </c>
    </row>
    <row r="7" spans="1:7" x14ac:dyDescent="0.25">
      <c r="A7" s="1" t="s">
        <v>30</v>
      </c>
    </row>
    <row r="8" spans="1:7" x14ac:dyDescent="0.25">
      <c r="A8" s="1" t="s">
        <v>31</v>
      </c>
    </row>
    <row r="9" spans="1:7" x14ac:dyDescent="0.25">
      <c r="A9" s="1" t="s">
        <v>32</v>
      </c>
    </row>
    <row r="10" spans="1:7" x14ac:dyDescent="0.25">
      <c r="A10" s="1" t="s">
        <v>33</v>
      </c>
    </row>
    <row r="12" spans="1:7" x14ac:dyDescent="0.25">
      <c r="A12" s="1" t="s">
        <v>34</v>
      </c>
    </row>
    <row r="13" spans="1:7" x14ac:dyDescent="0.25">
      <c r="A13" s="13" t="s">
        <v>37</v>
      </c>
      <c r="E13" s="13" t="s">
        <v>35</v>
      </c>
      <c r="G13" s="13" t="s">
        <v>36</v>
      </c>
    </row>
    <row r="14" spans="1:7" x14ac:dyDescent="0.25">
      <c r="A14" t="s">
        <v>38</v>
      </c>
    </row>
    <row r="15" spans="1:7" x14ac:dyDescent="0.25">
      <c r="A15" t="s">
        <v>39</v>
      </c>
    </row>
    <row r="17" spans="1:4" x14ac:dyDescent="0.25">
      <c r="A17" s="1" t="s">
        <v>40</v>
      </c>
    </row>
    <row r="18" spans="1:4" x14ac:dyDescent="0.25">
      <c r="A18" t="s">
        <v>41</v>
      </c>
    </row>
    <row r="20" spans="1:4" x14ac:dyDescent="0.25">
      <c r="A20" s="1" t="s">
        <v>42</v>
      </c>
    </row>
    <row r="21" spans="1:4" x14ac:dyDescent="0.25">
      <c r="A21" t="s">
        <v>43</v>
      </c>
    </row>
    <row r="23" spans="1:4" x14ac:dyDescent="0.25">
      <c r="A23" s="1" t="s">
        <v>44</v>
      </c>
    </row>
    <row r="24" spans="1:4" x14ac:dyDescent="0.25">
      <c r="B24" t="s">
        <v>45</v>
      </c>
      <c r="C24" s="5">
        <v>0.12</v>
      </c>
    </row>
    <row r="25" spans="1:4" x14ac:dyDescent="0.25">
      <c r="B25" t="s">
        <v>46</v>
      </c>
      <c r="C25">
        <v>15</v>
      </c>
    </row>
    <row r="26" spans="1:4" x14ac:dyDescent="0.25">
      <c r="B26" t="s">
        <v>47</v>
      </c>
      <c r="C26" s="15">
        <v>1153.72</v>
      </c>
    </row>
    <row r="27" spans="1:4" x14ac:dyDescent="0.25">
      <c r="B27" t="s">
        <v>6</v>
      </c>
      <c r="C27" s="15">
        <f>C24*C26</f>
        <v>138.44640000000001</v>
      </c>
    </row>
    <row r="28" spans="1:4" x14ac:dyDescent="0.25">
      <c r="B28" t="s">
        <v>8</v>
      </c>
      <c r="C28" s="11">
        <v>0.1</v>
      </c>
    </row>
    <row r="29" spans="1:4" x14ac:dyDescent="0.25">
      <c r="A29" s="8" t="s">
        <v>48</v>
      </c>
    </row>
    <row r="30" spans="1:4" x14ac:dyDescent="0.25">
      <c r="A30" t="s">
        <v>49</v>
      </c>
    </row>
    <row r="31" spans="1:4" x14ac:dyDescent="0.25">
      <c r="A31" t="s">
        <v>52</v>
      </c>
      <c r="D31" s="14">
        <v>116.95</v>
      </c>
    </row>
    <row r="32" spans="1:4" x14ac:dyDescent="0.25">
      <c r="A32" t="s">
        <v>50</v>
      </c>
      <c r="D32" s="5">
        <v>0.05</v>
      </c>
    </row>
    <row r="33" spans="1:5" x14ac:dyDescent="0.25">
      <c r="A33" t="s">
        <v>7</v>
      </c>
      <c r="D33" s="5">
        <v>0.1</v>
      </c>
    </row>
    <row r="34" spans="1:5" x14ac:dyDescent="0.25">
      <c r="A34" t="s">
        <v>51</v>
      </c>
      <c r="D34" s="16">
        <v>100</v>
      </c>
    </row>
    <row r="35" spans="1:5" x14ac:dyDescent="0.25">
      <c r="B35" t="s">
        <v>53</v>
      </c>
      <c r="D35" s="18">
        <f>((D33*D34)/D31*(1-D32))</f>
        <v>8.1231295425395464E-2</v>
      </c>
    </row>
    <row r="37" spans="1:5" x14ac:dyDescent="0.25">
      <c r="A37" s="8" t="s">
        <v>54</v>
      </c>
    </row>
    <row r="38" spans="1:5" x14ac:dyDescent="0.25">
      <c r="A38" t="s">
        <v>55</v>
      </c>
      <c r="E38" s="5">
        <v>0.7</v>
      </c>
    </row>
    <row r="39" spans="1:5" x14ac:dyDescent="0.25">
      <c r="C39" t="s">
        <v>56</v>
      </c>
      <c r="E39" s="5">
        <v>0.4</v>
      </c>
    </row>
    <row r="40" spans="1:5" x14ac:dyDescent="0.25">
      <c r="C40" t="s">
        <v>53</v>
      </c>
      <c r="E40">
        <v>8.1231295425395464E-2</v>
      </c>
    </row>
    <row r="41" spans="1:5" x14ac:dyDescent="0.25">
      <c r="D41" t="s">
        <v>58</v>
      </c>
      <c r="E41" s="5">
        <v>0.1</v>
      </c>
    </row>
    <row r="43" spans="1:5" x14ac:dyDescent="0.25">
      <c r="E43" s="6">
        <f>E40-(E40*(1-E38)*E39)</f>
        <v>7.1483539974348004E-2</v>
      </c>
    </row>
    <row r="44" spans="1:5" x14ac:dyDescent="0.25">
      <c r="E44" s="6">
        <f>(1-E39)*E41</f>
        <v>0.06</v>
      </c>
    </row>
    <row r="45" spans="1:5" x14ac:dyDescent="0.25">
      <c r="B45" t="s">
        <v>57</v>
      </c>
      <c r="E45" s="11">
        <f>E43-E44</f>
        <v>1.1483539974348006E-2</v>
      </c>
    </row>
    <row r="47" spans="1:5" x14ac:dyDescent="0.25">
      <c r="A47" s="1" t="s">
        <v>59</v>
      </c>
    </row>
    <row r="48" spans="1:5" x14ac:dyDescent="0.25">
      <c r="B48" t="s">
        <v>60</v>
      </c>
    </row>
    <row r="49" spans="1:4" x14ac:dyDescent="0.25">
      <c r="B49" t="s">
        <v>61</v>
      </c>
    </row>
    <row r="51" spans="1:4" x14ac:dyDescent="0.25">
      <c r="A51" s="1" t="s">
        <v>62</v>
      </c>
    </row>
    <row r="52" spans="1:4" x14ac:dyDescent="0.25">
      <c r="A52" t="s">
        <v>63</v>
      </c>
    </row>
    <row r="54" spans="1:4" x14ac:dyDescent="0.25">
      <c r="A54" s="1" t="s">
        <v>64</v>
      </c>
    </row>
    <row r="55" spans="1:4" x14ac:dyDescent="0.25">
      <c r="B55" t="s">
        <v>65</v>
      </c>
      <c r="D55" s="6">
        <v>5.6000000000000001E-2</v>
      </c>
    </row>
    <row r="56" spans="1:4" x14ac:dyDescent="0.25">
      <c r="B56" t="s">
        <v>66</v>
      </c>
      <c r="D56" s="5">
        <v>0.06</v>
      </c>
    </row>
    <row r="57" spans="1:4" x14ac:dyDescent="0.25">
      <c r="B57" t="s">
        <v>67</v>
      </c>
      <c r="D57">
        <v>1.2</v>
      </c>
    </row>
    <row r="58" spans="1:4" x14ac:dyDescent="0.25">
      <c r="B58" t="s">
        <v>68</v>
      </c>
      <c r="D58" s="18">
        <f>D55+(D56*D57)</f>
        <v>0.128</v>
      </c>
    </row>
    <row r="60" spans="1:4" x14ac:dyDescent="0.25">
      <c r="A60" s="8" t="s">
        <v>69</v>
      </c>
    </row>
    <row r="62" spans="1:4" x14ac:dyDescent="0.25">
      <c r="B62" t="s">
        <v>70</v>
      </c>
      <c r="D62" s="15">
        <v>3.12</v>
      </c>
    </row>
    <row r="63" spans="1:4" x14ac:dyDescent="0.25">
      <c r="B63" t="s">
        <v>71</v>
      </c>
      <c r="D63" s="6">
        <v>5.8000000000000003E-2</v>
      </c>
    </row>
    <row r="64" spans="1:4" x14ac:dyDescent="0.25">
      <c r="B64" t="s">
        <v>72</v>
      </c>
      <c r="D64" s="15">
        <v>50</v>
      </c>
    </row>
    <row r="65" spans="1:5" x14ac:dyDescent="0.25">
      <c r="B65" t="s">
        <v>73</v>
      </c>
      <c r="D65" s="11">
        <f>(D62*(1+D63)/D64)+D63</f>
        <v>0.1240192</v>
      </c>
    </row>
    <row r="66" spans="1:5" x14ac:dyDescent="0.25">
      <c r="D66" s="20"/>
    </row>
    <row r="67" spans="1:5" x14ac:dyDescent="0.25">
      <c r="A67" s="1" t="s">
        <v>74</v>
      </c>
    </row>
    <row r="69" spans="1:5" x14ac:dyDescent="0.25">
      <c r="B69" t="s">
        <v>75</v>
      </c>
      <c r="D69" s="5">
        <v>0.62</v>
      </c>
    </row>
    <row r="70" spans="1:5" x14ac:dyDescent="0.25">
      <c r="B70" t="s">
        <v>76</v>
      </c>
      <c r="D70" s="5">
        <v>0.15</v>
      </c>
    </row>
    <row r="71" spans="1:5" x14ac:dyDescent="0.25">
      <c r="B71" t="s">
        <v>77</v>
      </c>
      <c r="D71" s="18">
        <f>(1-D69)*D70</f>
        <v>5.6999999999999995E-2</v>
      </c>
      <c r="E71" t="s">
        <v>78</v>
      </c>
    </row>
    <row r="73" spans="1:5" x14ac:dyDescent="0.25">
      <c r="A73" s="1" t="s">
        <v>79</v>
      </c>
    </row>
    <row r="75" spans="1:5" x14ac:dyDescent="0.25">
      <c r="B75" t="s">
        <v>80</v>
      </c>
    </row>
    <row r="77" spans="1:5" x14ac:dyDescent="0.25">
      <c r="A77" s="1" t="s">
        <v>81</v>
      </c>
    </row>
    <row r="79" spans="1:5" x14ac:dyDescent="0.25">
      <c r="B79" t="s">
        <v>82</v>
      </c>
      <c r="D79" s="6">
        <v>3.2000000000000001E-2</v>
      </c>
    </row>
    <row r="80" spans="1:5" x14ac:dyDescent="0.25">
      <c r="B80" t="s">
        <v>83</v>
      </c>
      <c r="D80" s="5">
        <v>0.1</v>
      </c>
    </row>
    <row r="81" spans="1:5" x14ac:dyDescent="0.25">
      <c r="D81" s="11">
        <f>SUM(D79:D80)</f>
        <v>0.13200000000000001</v>
      </c>
    </row>
    <row r="83" spans="1:5" x14ac:dyDescent="0.25">
      <c r="A83" s="1" t="s">
        <v>84</v>
      </c>
    </row>
    <row r="84" spans="1:5" x14ac:dyDescent="0.25">
      <c r="A84" s="1"/>
      <c r="B84" t="s">
        <v>91</v>
      </c>
    </row>
    <row r="85" spans="1:5" x14ac:dyDescent="0.25">
      <c r="B85" s="21" t="s">
        <v>85</v>
      </c>
      <c r="C85" s="21"/>
      <c r="D85" t="s">
        <v>86</v>
      </c>
    </row>
    <row r="86" spans="1:5" x14ac:dyDescent="0.25">
      <c r="B86" s="21" t="s">
        <v>87</v>
      </c>
      <c r="C86" s="21"/>
      <c r="D86" s="6">
        <v>0.128</v>
      </c>
    </row>
    <row r="87" spans="1:5" x14ac:dyDescent="0.25">
      <c r="B87" s="21" t="s">
        <v>88</v>
      </c>
      <c r="C87" s="21"/>
      <c r="D87" s="6">
        <v>0.124</v>
      </c>
    </row>
    <row r="88" spans="1:5" x14ac:dyDescent="0.25">
      <c r="B88" s="21" t="s">
        <v>89</v>
      </c>
      <c r="C88" s="21"/>
      <c r="D88" s="6">
        <v>0.13200000000000001</v>
      </c>
    </row>
    <row r="89" spans="1:5" x14ac:dyDescent="0.25">
      <c r="B89" s="21" t="s">
        <v>90</v>
      </c>
      <c r="C89" s="21"/>
      <c r="D89" s="11">
        <f>AVERAGE(D86:D88)</f>
        <v>0.128</v>
      </c>
    </row>
    <row r="91" spans="1:5" x14ac:dyDescent="0.25">
      <c r="A91" s="1" t="s">
        <v>92</v>
      </c>
    </row>
    <row r="93" spans="1:5" x14ac:dyDescent="0.25">
      <c r="B93" t="s">
        <v>93</v>
      </c>
      <c r="E93" s="5">
        <v>0.3</v>
      </c>
    </row>
    <row r="94" spans="1:5" x14ac:dyDescent="0.25">
      <c r="B94" s="21" t="s">
        <v>94</v>
      </c>
      <c r="C94" s="21"/>
      <c r="D94" s="21"/>
      <c r="E94" s="5">
        <v>0.4</v>
      </c>
    </row>
    <row r="95" spans="1:5" x14ac:dyDescent="0.25">
      <c r="B95" s="21" t="s">
        <v>83</v>
      </c>
      <c r="C95" s="21"/>
      <c r="D95" s="21"/>
      <c r="E95" s="5">
        <v>0.1</v>
      </c>
    </row>
    <row r="96" spans="1:5" x14ac:dyDescent="0.25">
      <c r="B96" s="21" t="s">
        <v>95</v>
      </c>
      <c r="C96" s="21"/>
      <c r="D96" s="21"/>
      <c r="E96" s="9">
        <v>0.1</v>
      </c>
    </row>
    <row r="97" spans="2:5" x14ac:dyDescent="0.25">
      <c r="B97" s="21" t="s">
        <v>96</v>
      </c>
      <c r="C97" s="21"/>
      <c r="D97" s="21"/>
      <c r="E97" s="17">
        <v>8.1231295425395464E-2</v>
      </c>
    </row>
    <row r="98" spans="2:5" x14ac:dyDescent="0.25">
      <c r="B98" s="21" t="s">
        <v>97</v>
      </c>
      <c r="C98" s="21"/>
      <c r="D98" s="21"/>
      <c r="E98" s="5">
        <v>0.6</v>
      </c>
    </row>
    <row r="99" spans="2:5" x14ac:dyDescent="0.25">
      <c r="B99" s="21" t="s">
        <v>98</v>
      </c>
      <c r="C99" s="21"/>
      <c r="D99" s="21"/>
      <c r="E99" s="6">
        <v>0.128</v>
      </c>
    </row>
    <row r="100" spans="2:5" x14ac:dyDescent="0.25">
      <c r="D100" t="s">
        <v>99</v>
      </c>
      <c r="E100" s="11">
        <f>(E93*(1-E94)*E95)+(E96*E97)+(E98*E99)</f>
        <v>0.10292312954253954</v>
      </c>
    </row>
    <row r="102" spans="2:5" x14ac:dyDescent="0.25">
      <c r="B102" s="1" t="s">
        <v>100</v>
      </c>
    </row>
    <row r="103" spans="2:5" x14ac:dyDescent="0.25">
      <c r="C103" t="s">
        <v>101</v>
      </c>
    </row>
    <row r="104" spans="2:5" x14ac:dyDescent="0.25">
      <c r="C104" t="s">
        <v>103</v>
      </c>
    </row>
    <row r="105" spans="2:5" x14ac:dyDescent="0.25">
      <c r="C105" t="s">
        <v>102</v>
      </c>
    </row>
    <row r="106" spans="2:5" x14ac:dyDescent="0.25">
      <c r="C106" t="s">
        <v>104</v>
      </c>
    </row>
    <row r="108" spans="2:5" x14ac:dyDescent="0.25">
      <c r="B108" s="1" t="s">
        <v>105</v>
      </c>
    </row>
    <row r="109" spans="2:5" x14ac:dyDescent="0.25">
      <c r="C109" t="s">
        <v>106</v>
      </c>
    </row>
    <row r="112" spans="2:5" x14ac:dyDescent="0.25">
      <c r="B112" s="8" t="s">
        <v>107</v>
      </c>
    </row>
    <row r="113" spans="2:5" x14ac:dyDescent="0.25">
      <c r="C113" t="s">
        <v>108</v>
      </c>
    </row>
    <row r="114" spans="2:5" x14ac:dyDescent="0.25">
      <c r="C114" t="s">
        <v>109</v>
      </c>
    </row>
    <row r="116" spans="2:5" x14ac:dyDescent="0.25">
      <c r="C116" t="s">
        <v>110</v>
      </c>
    </row>
    <row r="117" spans="2:5" x14ac:dyDescent="0.25">
      <c r="C117" t="s">
        <v>111</v>
      </c>
    </row>
    <row r="118" spans="2:5" x14ac:dyDescent="0.25">
      <c r="C118" t="s">
        <v>112</v>
      </c>
    </row>
    <row r="121" spans="2:5" x14ac:dyDescent="0.25">
      <c r="B121" s="1" t="s">
        <v>113</v>
      </c>
    </row>
    <row r="122" spans="2:5" x14ac:dyDescent="0.25">
      <c r="C122" t="s">
        <v>65</v>
      </c>
      <c r="E122" s="6">
        <v>5.6000000000000001E-2</v>
      </c>
    </row>
    <row r="123" spans="2:5" x14ac:dyDescent="0.25">
      <c r="C123" t="s">
        <v>66</v>
      </c>
      <c r="E123" s="5">
        <v>0.06</v>
      </c>
    </row>
    <row r="124" spans="2:5" x14ac:dyDescent="0.25">
      <c r="C124" t="s">
        <v>114</v>
      </c>
      <c r="E124" s="5">
        <v>0.12</v>
      </c>
    </row>
    <row r="125" spans="2:5" x14ac:dyDescent="0.25">
      <c r="C125" s="21" t="s">
        <v>115</v>
      </c>
      <c r="D125" s="21"/>
      <c r="E125">
        <v>1.7</v>
      </c>
    </row>
    <row r="126" spans="2:5" x14ac:dyDescent="0.25">
      <c r="C126" t="s">
        <v>86</v>
      </c>
      <c r="E126" s="22">
        <f>E122+(E124-E123)*E125</f>
        <v>0.158</v>
      </c>
    </row>
    <row r="127" spans="2:5" x14ac:dyDescent="0.25">
      <c r="C127" s="19" t="s">
        <v>116</v>
      </c>
      <c r="E127" s="5">
        <v>0.1</v>
      </c>
    </row>
    <row r="128" spans="2:5" x14ac:dyDescent="0.25">
      <c r="C128" t="s">
        <v>97</v>
      </c>
      <c r="E128" s="9">
        <v>0.6</v>
      </c>
    </row>
    <row r="129" spans="2:5" x14ac:dyDescent="0.25">
      <c r="C129" t="s">
        <v>96</v>
      </c>
      <c r="E129" s="6">
        <v>8.1231295425395464E-2</v>
      </c>
    </row>
    <row r="130" spans="2:5" x14ac:dyDescent="0.25">
      <c r="D130" t="s">
        <v>99</v>
      </c>
      <c r="E130" s="11">
        <f>(E128*E127*E124)+(E126*E129)</f>
        <v>2.0034544677212482E-2</v>
      </c>
    </row>
    <row r="132" spans="2:5" x14ac:dyDescent="0.25">
      <c r="B132" s="1" t="s">
        <v>117</v>
      </c>
    </row>
    <row r="133" spans="2:5" x14ac:dyDescent="0.25">
      <c r="B133" t="s">
        <v>118</v>
      </c>
    </row>
    <row r="134" spans="2:5" x14ac:dyDescent="0.25">
      <c r="C134" t="s">
        <v>120</v>
      </c>
    </row>
    <row r="135" spans="2:5" x14ac:dyDescent="0.25">
      <c r="C135" t="s">
        <v>119</v>
      </c>
    </row>
    <row r="136" spans="2:5" x14ac:dyDescent="0.25">
      <c r="C136" t="s">
        <v>121</v>
      </c>
    </row>
    <row r="138" spans="2:5" x14ac:dyDescent="0.25">
      <c r="B138" s="1" t="s">
        <v>122</v>
      </c>
    </row>
    <row r="139" spans="2:5" x14ac:dyDescent="0.25">
      <c r="B139" t="s">
        <v>123</v>
      </c>
    </row>
    <row r="142" spans="2:5" x14ac:dyDescent="0.25">
      <c r="B142" s="1" t="s">
        <v>124</v>
      </c>
    </row>
    <row r="144" spans="2:5" x14ac:dyDescent="0.25">
      <c r="C144" t="s">
        <v>70</v>
      </c>
      <c r="E144" s="15">
        <v>3.12</v>
      </c>
    </row>
    <row r="145" spans="2:5" x14ac:dyDescent="0.25">
      <c r="C145" t="s">
        <v>71</v>
      </c>
      <c r="E145" s="6">
        <v>5.8000000000000003E-2</v>
      </c>
    </row>
    <row r="146" spans="2:5" x14ac:dyDescent="0.25">
      <c r="C146" t="s">
        <v>125</v>
      </c>
      <c r="E146" s="5">
        <v>0.15</v>
      </c>
    </row>
    <row r="147" spans="2:5" x14ac:dyDescent="0.25">
      <c r="C147" t="s">
        <v>72</v>
      </c>
      <c r="E147" s="15">
        <v>50</v>
      </c>
    </row>
    <row r="148" spans="2:5" x14ac:dyDescent="0.25">
      <c r="C148" t="s">
        <v>126</v>
      </c>
      <c r="E148" s="18">
        <f>(E144*(1+E145))/(E147*(1-E146))+E145</f>
        <v>0.13566964705882353</v>
      </c>
    </row>
    <row r="150" spans="2:5" x14ac:dyDescent="0.25">
      <c r="B150" s="1" t="s">
        <v>127</v>
      </c>
    </row>
    <row r="151" spans="2:5" x14ac:dyDescent="0.25">
      <c r="C151" t="s">
        <v>51</v>
      </c>
      <c r="D151" s="15">
        <v>1000</v>
      </c>
    </row>
    <row r="152" spans="2:5" x14ac:dyDescent="0.25">
      <c r="C152" t="s">
        <v>128</v>
      </c>
      <c r="D152" s="5">
        <v>0.1</v>
      </c>
    </row>
    <row r="153" spans="2:5" x14ac:dyDescent="0.25">
      <c r="C153" t="s">
        <v>129</v>
      </c>
      <c r="D153" s="5">
        <v>0.02</v>
      </c>
    </row>
    <row r="154" spans="2:5" x14ac:dyDescent="0.25">
      <c r="C154" t="s">
        <v>3</v>
      </c>
      <c r="D154">
        <v>30</v>
      </c>
    </row>
    <row r="155" spans="2:5" x14ac:dyDescent="0.25">
      <c r="C155" t="s">
        <v>130</v>
      </c>
      <c r="D155" s="14">
        <f>D151*(1-D153)</f>
        <v>980</v>
      </c>
    </row>
    <row r="156" spans="2:5" x14ac:dyDescent="0.25">
      <c r="C156" t="s">
        <v>131</v>
      </c>
      <c r="D156" s="5">
        <v>0.4</v>
      </c>
    </row>
    <row r="157" spans="2:5" x14ac:dyDescent="0.25">
      <c r="C157" t="s">
        <v>6</v>
      </c>
      <c r="D157" s="23">
        <f>(1-D156)*(D152*D151)</f>
        <v>60</v>
      </c>
    </row>
    <row r="158" spans="2:5" x14ac:dyDescent="0.25">
      <c r="C158" t="s">
        <v>132</v>
      </c>
      <c r="D158" s="11">
        <f>RATE(D154,D157,-D155,D151)</f>
        <v>6.1475999512781446E-2</v>
      </c>
    </row>
    <row r="160" spans="2:5" x14ac:dyDescent="0.25">
      <c r="B160" s="1" t="s">
        <v>133</v>
      </c>
    </row>
    <row r="161" spans="2:2" x14ac:dyDescent="0.25">
      <c r="B161" t="s">
        <v>134</v>
      </c>
    </row>
    <row r="162" spans="2:2" x14ac:dyDescent="0.25">
      <c r="B162" t="s">
        <v>135</v>
      </c>
    </row>
    <row r="163" spans="2:2" x14ac:dyDescent="0.25">
      <c r="B163" t="s">
        <v>137</v>
      </c>
    </row>
    <row r="164" spans="2:2" x14ac:dyDescent="0.25">
      <c r="B164" t="s">
        <v>136</v>
      </c>
    </row>
  </sheetData>
  <mergeCells count="12">
    <mergeCell ref="C125:D125"/>
    <mergeCell ref="B96:D96"/>
    <mergeCell ref="B97:D97"/>
    <mergeCell ref="B98:D98"/>
    <mergeCell ref="B95:D95"/>
    <mergeCell ref="B99:D99"/>
    <mergeCell ref="B85:C85"/>
    <mergeCell ref="B86:C86"/>
    <mergeCell ref="B87:C87"/>
    <mergeCell ref="B88:C88"/>
    <mergeCell ref="B89:C89"/>
    <mergeCell ref="B94:D94"/>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2020-05-11T10:18:29Z</dcterms:created>
  <dcterms:modified xsi:type="dcterms:W3CDTF">2020-05-11T14:55:26Z</dcterms:modified>
</cp:coreProperties>
</file>